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ro\Dropbox\FRG\ACO\Aplicativos\"/>
    </mc:Choice>
  </mc:AlternateContent>
  <bookViews>
    <workbookView xWindow="0" yWindow="0" windowWidth="20490" windowHeight="7455"/>
  </bookViews>
  <sheets>
    <sheet name="Calidad trigo du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E33" i="1" l="1"/>
  <c r="E28" i="1"/>
  <c r="E27" i="1"/>
  <c r="E26" i="1"/>
  <c r="E25" i="1"/>
  <c r="H14" i="1"/>
  <c r="G14" i="1" s="1"/>
  <c r="H38" i="1"/>
  <c r="E38" i="1" s="1"/>
  <c r="H35" i="1"/>
  <c r="G35" i="1" s="1"/>
  <c r="H33" i="1"/>
  <c r="G33" i="1" s="1"/>
  <c r="H25" i="1"/>
  <c r="H26" i="1"/>
  <c r="G26" i="1" s="1"/>
  <c r="H27" i="1"/>
  <c r="G27" i="1" s="1"/>
  <c r="H28" i="1"/>
  <c r="G28" i="1" s="1"/>
  <c r="H24" i="1"/>
  <c r="E24" i="1" s="1"/>
  <c r="H23" i="1"/>
  <c r="G23" i="1" s="1"/>
  <c r="H20" i="1"/>
  <c r="G20" i="1" s="1"/>
  <c r="H16" i="1"/>
  <c r="G16" i="1" s="1"/>
  <c r="H17" i="1"/>
  <c r="G17" i="1" s="1"/>
  <c r="H18" i="1"/>
  <c r="G18" i="1" s="1"/>
  <c r="H19" i="1"/>
  <c r="G19" i="1" s="1"/>
  <c r="H15" i="1"/>
  <c r="G15" i="1" s="1"/>
  <c r="F33" i="1" l="1"/>
  <c r="E34" i="1"/>
  <c r="C9" i="1"/>
  <c r="C7" i="1"/>
  <c r="D13" i="1" s="1"/>
  <c r="E16" i="1"/>
  <c r="E18" i="1"/>
  <c r="E19" i="1"/>
  <c r="E17" i="1"/>
  <c r="E14" i="1"/>
  <c r="E35" i="1"/>
  <c r="F35" i="1" s="1"/>
  <c r="G38" i="1"/>
  <c r="G25" i="1"/>
  <c r="G24" i="1"/>
  <c r="E20" i="1"/>
  <c r="E15" i="1"/>
  <c r="F13" i="1" l="1"/>
  <c r="F30" i="1" s="1"/>
  <c r="E13" i="1"/>
  <c r="E30" i="1" s="1"/>
  <c r="C8" i="1" s="1"/>
  <c r="E36" i="1"/>
  <c r="C10" i="1" s="1"/>
</calcChain>
</file>

<file path=xl/comments1.xml><?xml version="1.0" encoding="utf-8"?>
<comments xmlns="http://schemas.openxmlformats.org/spreadsheetml/2006/main">
  <authors>
    <author>Ramiro</author>
    <author>Guillermo</author>
  </authors>
  <commentList>
    <comment ref="D25" authorId="0" shapeId="0">
      <text>
        <r>
          <rPr>
            <b/>
            <sz val="9"/>
            <color indexed="81"/>
            <rFont val="Tahoma"/>
            <family val="2"/>
          </rPr>
          <t>ACO:</t>
        </r>
        <r>
          <rPr>
            <sz val="9"/>
            <color indexed="81"/>
            <rFont val="Tahoma"/>
            <family val="2"/>
          </rPr>
          <t xml:space="preserve">
Elegir opción de la lista desplegable que se activa al ubicarse en esta celda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ACO:</t>
        </r>
        <r>
          <rPr>
            <sz val="9"/>
            <color indexed="81"/>
            <rFont val="Tahoma"/>
            <family val="2"/>
          </rPr>
          <t xml:space="preserve">
Elegir opción de la lista desplegable que se activa al ubicarse en esta celda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ACO:</t>
        </r>
        <r>
          <rPr>
            <sz val="9"/>
            <color indexed="81"/>
            <rFont val="Tahoma"/>
            <family val="2"/>
          </rPr>
          <t xml:space="preserve">
Elegir opción de la lista desplegable que se activa al ubicarse en esta celda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ACO:</t>
        </r>
        <r>
          <rPr>
            <sz val="9"/>
            <color indexed="81"/>
            <rFont val="Tahoma"/>
            <family val="2"/>
          </rPr>
          <t xml:space="preserve">
Elegir opción de la lista desplegable que se activa al ubicarse en esta celda</t>
        </r>
      </text>
    </comment>
    <comment ref="D38" authorId="1" shapeId="0">
      <text>
        <r>
          <rPr>
            <b/>
            <sz val="9"/>
            <color indexed="81"/>
            <rFont val="Tahoma"/>
            <family val="2"/>
          </rPr>
          <t>ACO:</t>
        </r>
        <r>
          <rPr>
            <sz val="9"/>
            <color indexed="81"/>
            <rFont val="Tahoma"/>
            <family val="2"/>
          </rPr>
          <t xml:space="preserve">
Elegir opción de la lista desplegable que se activa al ubicarse en esta celda</t>
        </r>
      </text>
    </comment>
  </commentList>
</comments>
</file>

<file path=xl/sharedStrings.xml><?xml version="1.0" encoding="utf-8"?>
<sst xmlns="http://schemas.openxmlformats.org/spreadsheetml/2006/main" count="68" uniqueCount="57">
  <si>
    <t>RUBROS DE CALIDAD</t>
  </si>
  <si>
    <t>Valor</t>
  </si>
  <si>
    <t>Descuentos (%)</t>
  </si>
  <si>
    <t>Bonificaciones (%)</t>
  </si>
  <si>
    <t>GRADO</t>
  </si>
  <si>
    <t>Peso hectolítrico (kg/hl)</t>
  </si>
  <si>
    <t>Materias extrañas (%)</t>
  </si>
  <si>
    <t>Granos dañados y/o ardidos (%)</t>
  </si>
  <si>
    <t>Total dañados (%)</t>
  </si>
  <si>
    <t>Granos con carbón (%)</t>
  </si>
  <si>
    <t>Granos panza blanca (%)</t>
  </si>
  <si>
    <t>Granos quebrados y/o chuzos (%)</t>
  </si>
  <si>
    <t>RUBROS DE CONDICIÓN</t>
  </si>
  <si>
    <t>Otro tipo (%)</t>
  </si>
  <si>
    <t>Granos picados (%)</t>
  </si>
  <si>
    <t>Olores</t>
  </si>
  <si>
    <t>Punta negra por tierra</t>
  </si>
  <si>
    <t>Revolcado en tierra</t>
  </si>
  <si>
    <t>Punta negra por carbón</t>
  </si>
  <si>
    <t>TOTAL DESCUENTOS Y BONIFICACIONES</t>
  </si>
  <si>
    <t>Merma (%)</t>
  </si>
  <si>
    <t>Humedad (%)</t>
  </si>
  <si>
    <t>Manipuleo</t>
  </si>
  <si>
    <t>TOTAL MERMA</t>
  </si>
  <si>
    <t>Insectos vivos (número)</t>
  </si>
  <si>
    <t>Bonificaciones (%)*</t>
  </si>
  <si>
    <t>*Si el peso hectolítrico es menor a 75 kg/hl no se bonifica por proteína</t>
  </si>
  <si>
    <t>LÍMITES DE GRADO</t>
  </si>
  <si>
    <t>Bajo Peso hectolítrico</t>
  </si>
  <si>
    <t xml:space="preserve">Materias extrañas </t>
  </si>
  <si>
    <t xml:space="preserve">Granos dañados y/o ardidos </t>
  </si>
  <si>
    <t xml:space="preserve">Total dañados </t>
  </si>
  <si>
    <t xml:space="preserve">Granos con carbón </t>
  </si>
  <si>
    <t xml:space="preserve">Granos panza blanca </t>
  </si>
  <si>
    <t xml:space="preserve">Granos quebrados y/o chuzos </t>
  </si>
  <si>
    <t>Fuera de estándar por:</t>
  </si>
  <si>
    <t>Humedad</t>
  </si>
  <si>
    <t>Insectos vivos</t>
  </si>
  <si>
    <t>No</t>
  </si>
  <si>
    <t xml:space="preserve">Otro tipo </t>
  </si>
  <si>
    <t xml:space="preserve">Granos picados </t>
  </si>
  <si>
    <t>Descuentos (%/unidad)</t>
  </si>
  <si>
    <t>Semillas de Trébol de olor (en 100 g)</t>
  </si>
  <si>
    <t>Semillas de Trébol de olor</t>
  </si>
  <si>
    <t>PROTEINA</t>
  </si>
  <si>
    <t>RESUMEN</t>
  </si>
  <si>
    <t>GRADO:</t>
  </si>
  <si>
    <t>FACTOR:</t>
  </si>
  <si>
    <t>PROTEÍNA:</t>
  </si>
  <si>
    <t>% de bonificación o descuento</t>
  </si>
  <si>
    <t>Cualquier error detectado o sugerencia para realizar, por favor, contactarse a: contacto@agroconsultasonline.com.ar</t>
  </si>
  <si>
    <t>Basado en Norma XX Trigo Pan - Resolución 1262/2004</t>
  </si>
  <si>
    <t>Proteína (%)</t>
  </si>
  <si>
    <t>MERMAS:</t>
  </si>
  <si>
    <t>por humedad, manipuleo o semilla de trébol de olor</t>
  </si>
  <si>
    <t>Nota: Se considera GRADO y no considera proteína</t>
  </si>
  <si>
    <t>Fuente: www.agroconsultasonline.com.ar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</si>
</sst>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6" fillId="2" borderId="0" xfId="0" applyFont="1" applyFill="1" applyBorder="1" applyAlignment="1" applyProtection="1">
      <alignment horizontal="left" vertical="center"/>
      <protection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2" fontId="5" fillId="0" borderId="0" xfId="0" applyNumberFormat="1" applyFont="1" applyAlignment="1" applyProtection="1">
      <alignment horizontal="center" vertical="center"/>
      <protection hidden="1"/>
    </xf>
    <xf numFmtId="2" fontId="5" fillId="0" borderId="0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6" fillId="5" borderId="0" xfId="0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5" borderId="0" xfId="0" applyFont="1" applyFill="1" applyAlignment="1" applyProtection="1">
      <alignment horizontal="left" vertical="center"/>
      <protection hidden="1"/>
    </xf>
    <xf numFmtId="0" fontId="5" fillId="5" borderId="0" xfId="0" applyFont="1" applyFill="1" applyAlignment="1" applyProtection="1">
      <alignment vertical="center"/>
      <protection hidden="1"/>
    </xf>
    <xf numFmtId="2" fontId="5" fillId="5" borderId="0" xfId="0" applyNumberFormat="1" applyFont="1" applyFill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2" fontId="5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2" fontId="5" fillId="4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2" fontId="8" fillId="0" borderId="0" xfId="0" applyNumberFormat="1" applyFont="1" applyFill="1" applyBorder="1" applyAlignment="1" applyProtection="1">
      <alignment horizontal="center" vertical="center"/>
      <protection hidden="1"/>
    </xf>
    <xf numFmtId="2" fontId="8" fillId="4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2" fontId="6" fillId="0" borderId="0" xfId="0" applyNumberFormat="1" applyFont="1" applyFill="1" applyBorder="1" applyAlignment="1" applyProtection="1">
      <alignment horizontal="center" vertical="center"/>
      <protection hidden="1"/>
    </xf>
    <xf numFmtId="2" fontId="8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5" borderId="0" xfId="0" applyFont="1" applyFill="1" applyBorder="1" applyAlignment="1" applyProtection="1">
      <alignment horizontal="center" vertical="center"/>
      <protection hidden="1"/>
    </xf>
  </cellXfs>
  <cellStyles count="2">
    <cellStyle name="Hipervínculo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://twitter.com/agroconsultas" TargetMode="External"/><Relationship Id="rId7" Type="http://schemas.openxmlformats.org/officeDocument/2006/relationships/hyperlink" Target="http://www.youtube.com/user/agroconsultasonlin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groconsultasonline.com.ar/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://es-es.facebook.com/pages/Agroconsultasonline/175335022500780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4022556</xdr:colOff>
      <xdr:row>0</xdr:row>
      <xdr:rowOff>0</xdr:rowOff>
    </xdr:from>
    <xdr:to>
      <xdr:col>4</xdr:col>
      <xdr:colOff>222252</xdr:colOff>
      <xdr:row>4</xdr:row>
      <xdr:rowOff>222250</xdr:rowOff>
    </xdr:to>
    <xdr:pic>
      <xdr:nvPicPr>
        <xdr:cNvPr id="2" name="Picture 2" descr="https://pbs.twimg.com/profile_images/1231735805/Logo_cuadrado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30422" b="26987"/>
        <a:stretch>
          <a:fillRect/>
        </a:stretch>
      </xdr:blipFill>
      <xdr:spPr bwMode="auto">
        <a:xfrm>
          <a:off x="4022556" y="0"/>
          <a:ext cx="2824862" cy="119591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201077</xdr:colOff>
      <xdr:row>3</xdr:row>
      <xdr:rowOff>100532</xdr:rowOff>
    </xdr:from>
    <xdr:to>
      <xdr:col>6</xdr:col>
      <xdr:colOff>448727</xdr:colOff>
      <xdr:row>4</xdr:row>
      <xdr:rowOff>110057</xdr:rowOff>
    </xdr:to>
    <xdr:pic>
      <xdr:nvPicPr>
        <xdr:cNvPr id="4" name="Imagen 3" descr="Seguinos en Twitter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1577" y="830782"/>
          <a:ext cx="247650" cy="252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518577</xdr:colOff>
      <xdr:row>3</xdr:row>
      <xdr:rowOff>100532</xdr:rowOff>
    </xdr:from>
    <xdr:to>
      <xdr:col>6</xdr:col>
      <xdr:colOff>756702</xdr:colOff>
      <xdr:row>4</xdr:row>
      <xdr:rowOff>110057</xdr:rowOff>
    </xdr:to>
    <xdr:pic>
      <xdr:nvPicPr>
        <xdr:cNvPr id="5" name="Imagen 4" descr="Seguinos en Facebook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9077" y="830782"/>
          <a:ext cx="238125" cy="252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836078</xdr:colOff>
      <xdr:row>3</xdr:row>
      <xdr:rowOff>100532</xdr:rowOff>
    </xdr:from>
    <xdr:to>
      <xdr:col>6</xdr:col>
      <xdr:colOff>1083728</xdr:colOff>
      <xdr:row>4</xdr:row>
      <xdr:rowOff>110057</xdr:rowOff>
    </xdr:to>
    <xdr:pic>
      <xdr:nvPicPr>
        <xdr:cNvPr id="6" name="Imagen 5" descr="Seguinos en YouTube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6578" y="830782"/>
          <a:ext cx="247650" cy="252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groconsultasonline.com.ar/documento.html?op=v&amp;documento_id=598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47"/>
  <sheetViews>
    <sheetView showGridLines="0" tabSelected="1" topLeftCell="A29" zoomScale="90" zoomScaleNormal="90" workbookViewId="0">
      <selection activeCell="B36" sqref="B36"/>
    </sheetView>
  </sheetViews>
  <sheetFormatPr baseColWidth="10" defaultColWidth="11.42578125" defaultRowHeight="18.75" x14ac:dyDescent="0.25"/>
  <cols>
    <col min="1" max="1" width="13.140625" style="39" customWidth="1"/>
    <col min="2" max="2" width="69.7109375" style="39" customWidth="1"/>
    <col min="3" max="3" width="9.140625" style="39" bestFit="1" customWidth="1"/>
    <col min="4" max="4" width="20.42578125" style="39" customWidth="1"/>
    <col min="5" max="5" width="19" style="39" bestFit="1" customWidth="1"/>
    <col min="6" max="6" width="23.5703125" style="39" bestFit="1" customWidth="1"/>
    <col min="7" max="7" width="27.28515625" style="39" bestFit="1" customWidth="1"/>
    <col min="8" max="8" width="11.42578125" style="13" hidden="1" customWidth="1"/>
    <col min="9" max="9" width="43.140625" style="13" hidden="1" customWidth="1"/>
    <col min="10" max="15" width="11.42578125" style="13" hidden="1" customWidth="1"/>
    <col min="16" max="16" width="0" style="13" hidden="1" customWidth="1"/>
    <col min="17" max="16384" width="11.42578125" style="39"/>
  </cols>
  <sheetData>
    <row r="1" spans="2:15" x14ac:dyDescent="0.25">
      <c r="B1" s="12"/>
      <c r="C1" s="13"/>
      <c r="D1" s="13"/>
      <c r="E1" s="13"/>
      <c r="F1"/>
      <c r="G1" s="13"/>
    </row>
    <row r="2" spans="2:15" x14ac:dyDescent="0.25">
      <c r="B2" s="1"/>
      <c r="C2" s="13"/>
      <c r="D2" s="13"/>
      <c r="E2" s="13"/>
      <c r="F2" s="13"/>
      <c r="G2" s="13"/>
      <c r="J2" s="40" t="s">
        <v>27</v>
      </c>
      <c r="K2" s="40"/>
      <c r="L2" s="40"/>
    </row>
    <row r="3" spans="2:15" x14ac:dyDescent="0.25">
      <c r="B3" s="1"/>
      <c r="C3" s="13"/>
      <c r="D3" s="13"/>
      <c r="E3" s="13"/>
      <c r="F3"/>
      <c r="G3"/>
      <c r="J3" s="14"/>
      <c r="K3" s="14"/>
      <c r="L3" s="14"/>
    </row>
    <row r="4" spans="2:15" x14ac:dyDescent="0.25">
      <c r="B4" s="1"/>
      <c r="C4" s="13"/>
      <c r="D4" s="13"/>
      <c r="E4" s="13"/>
      <c r="F4" s="13"/>
      <c r="G4" s="13"/>
      <c r="J4" s="14"/>
      <c r="K4" s="14"/>
      <c r="L4" s="14"/>
    </row>
    <row r="5" spans="2:15" x14ac:dyDescent="0.25">
      <c r="B5" s="1"/>
      <c r="C5" s="13"/>
      <c r="D5" s="13"/>
      <c r="E5" s="13"/>
      <c r="F5" s="13"/>
      <c r="G5" s="13"/>
      <c r="J5" s="14"/>
      <c r="K5" s="14"/>
      <c r="L5" s="14"/>
    </row>
    <row r="6" spans="2:15" x14ac:dyDescent="0.25">
      <c r="B6" s="41" t="s">
        <v>45</v>
      </c>
      <c r="C6" s="41"/>
      <c r="D6" s="41"/>
      <c r="E6" s="41"/>
      <c r="F6" s="41"/>
      <c r="G6" s="41"/>
      <c r="J6" s="14"/>
      <c r="K6" s="14"/>
      <c r="L6" s="14"/>
    </row>
    <row r="7" spans="2:15" x14ac:dyDescent="0.25">
      <c r="B7" s="10" t="s">
        <v>46</v>
      </c>
      <c r="C7" s="15">
        <f>+IF(MIN(H14:H38)=0,"Fuera de estándar",MAX(H14:H20))</f>
        <v>1</v>
      </c>
      <c r="D7" s="16"/>
      <c r="E7" s="16"/>
      <c r="F7" s="16"/>
      <c r="G7" s="16"/>
      <c r="J7" s="14"/>
      <c r="K7" s="14"/>
      <c r="L7" s="14"/>
    </row>
    <row r="8" spans="2:15" x14ac:dyDescent="0.25">
      <c r="B8" s="10" t="s">
        <v>47</v>
      </c>
      <c r="C8" s="17">
        <f>100-E30+F30</f>
        <v>101.5</v>
      </c>
      <c r="D8" s="2" t="s">
        <v>55</v>
      </c>
      <c r="E8" s="16"/>
      <c r="F8" s="16"/>
      <c r="G8" s="16"/>
      <c r="J8" s="14"/>
      <c r="K8" s="14"/>
      <c r="L8" s="14"/>
    </row>
    <row r="9" spans="2:15" x14ac:dyDescent="0.25">
      <c r="B9" s="10" t="s">
        <v>48</v>
      </c>
      <c r="C9" s="17">
        <f>+F41-E41</f>
        <v>0</v>
      </c>
      <c r="D9" s="2" t="s">
        <v>49</v>
      </c>
      <c r="E9" s="16"/>
      <c r="F9" s="16"/>
      <c r="G9" s="16"/>
      <c r="J9" s="14"/>
      <c r="K9" s="14"/>
      <c r="L9" s="14"/>
    </row>
    <row r="10" spans="2:15" x14ac:dyDescent="0.25">
      <c r="B10" s="10" t="s">
        <v>53</v>
      </c>
      <c r="C10" s="17">
        <f>+E36</f>
        <v>0</v>
      </c>
      <c r="D10" s="2" t="s">
        <v>54</v>
      </c>
      <c r="E10" s="16"/>
      <c r="F10" s="16"/>
      <c r="G10" s="16"/>
      <c r="J10" s="14"/>
      <c r="K10" s="14"/>
      <c r="L10" s="14"/>
    </row>
    <row r="11" spans="2:15" x14ac:dyDescent="0.25">
      <c r="B11" s="13"/>
      <c r="C11" s="13"/>
      <c r="D11" s="13"/>
      <c r="E11" s="13"/>
      <c r="F11" s="13"/>
      <c r="G11" s="13"/>
      <c r="J11" s="14"/>
      <c r="K11" s="14"/>
      <c r="L11" s="14"/>
    </row>
    <row r="12" spans="2:15" x14ac:dyDescent="0.25">
      <c r="B12" s="3" t="s">
        <v>0</v>
      </c>
      <c r="C12" s="18"/>
      <c r="D12" s="19" t="s">
        <v>1</v>
      </c>
      <c r="E12" s="19" t="s">
        <v>2</v>
      </c>
      <c r="F12" s="19" t="s">
        <v>3</v>
      </c>
      <c r="G12" s="20" t="s">
        <v>35</v>
      </c>
      <c r="H12" s="9" t="s">
        <v>4</v>
      </c>
      <c r="J12" s="13">
        <v>1</v>
      </c>
      <c r="K12" s="13">
        <v>2</v>
      </c>
      <c r="L12" s="13">
        <v>3</v>
      </c>
      <c r="M12" s="13" t="s">
        <v>41</v>
      </c>
    </row>
    <row r="13" spans="2:15" x14ac:dyDescent="0.25">
      <c r="B13" s="1" t="s">
        <v>4</v>
      </c>
      <c r="C13" s="21"/>
      <c r="D13" s="11">
        <f>C7</f>
        <v>1</v>
      </c>
      <c r="E13" s="22">
        <f>+IF(OR(D13=3,D13="Fuera de estandar"),1,0)</f>
        <v>0</v>
      </c>
      <c r="F13" s="22">
        <f>+IF(D13=1,1.5,0)</f>
        <v>1.5</v>
      </c>
      <c r="G13" s="23"/>
      <c r="H13" s="9"/>
    </row>
    <row r="14" spans="2:15" x14ac:dyDescent="0.25">
      <c r="B14" s="9" t="s">
        <v>5</v>
      </c>
      <c r="C14" s="9"/>
      <c r="D14" s="24">
        <v>79</v>
      </c>
      <c r="E14" s="22">
        <f>+IF(H14="","",IF(H14=0,(L14-D14)*M14,0))</f>
        <v>0</v>
      </c>
      <c r="F14" s="23"/>
      <c r="G14" s="25" t="str">
        <f>+IF(H14=0,I14," ")</f>
        <v xml:space="preserve"> </v>
      </c>
      <c r="H14" s="26">
        <f>+IF(D14="","",IF(D14&gt;=$J14,1,IF(D14&gt;=$K14,2,IF(D14&gt;=$L14,3,0))))</f>
        <v>1</v>
      </c>
      <c r="I14" s="9" t="s">
        <v>28</v>
      </c>
      <c r="J14" s="27">
        <v>79</v>
      </c>
      <c r="K14" s="27">
        <v>76</v>
      </c>
      <c r="L14" s="27">
        <v>73</v>
      </c>
      <c r="M14" s="28">
        <v>2</v>
      </c>
      <c r="N14" s="4"/>
      <c r="O14" s="28"/>
    </row>
    <row r="15" spans="2:15" x14ac:dyDescent="0.25">
      <c r="B15" s="9" t="s">
        <v>6</v>
      </c>
      <c r="C15" s="9"/>
      <c r="D15" s="24">
        <v>0</v>
      </c>
      <c r="E15" s="22">
        <f>+IF(H15="","",IF(H15=0,(D15-L15)*M15,0))</f>
        <v>0</v>
      </c>
      <c r="F15" s="23"/>
      <c r="G15" s="25" t="str">
        <f>+IF(H15=0,I15," ")</f>
        <v xml:space="preserve"> </v>
      </c>
      <c r="H15" s="26">
        <f t="shared" ref="H15:H20" si="0">+IF(D15="","",IF(D15&lt;=$J15,1,IF(D15&lt;=$K15,2,IF(D15&lt;=$L15,3,0))))</f>
        <v>1</v>
      </c>
      <c r="I15" s="9" t="s">
        <v>29</v>
      </c>
      <c r="J15" s="5">
        <v>0.2</v>
      </c>
      <c r="K15" s="5">
        <v>0.8</v>
      </c>
      <c r="L15" s="5">
        <v>1.5</v>
      </c>
      <c r="M15" s="6">
        <v>1</v>
      </c>
      <c r="N15" s="4"/>
      <c r="O15" s="6"/>
    </row>
    <row r="16" spans="2:15" x14ac:dyDescent="0.25">
      <c r="B16" s="9" t="s">
        <v>7</v>
      </c>
      <c r="C16" s="9"/>
      <c r="D16" s="24">
        <v>0</v>
      </c>
      <c r="E16" s="22">
        <f t="shared" ref="E16:E20" si="1">+IF(H16="","",IF(H16=0,(D16-L16)*M16,0))</f>
        <v>0</v>
      </c>
      <c r="F16" s="23"/>
      <c r="G16" s="25" t="str">
        <f t="shared" ref="G16:G20" si="2">+IF(H16=0,I16," ")</f>
        <v xml:space="preserve"> </v>
      </c>
      <c r="H16" s="26">
        <f t="shared" si="0"/>
        <v>1</v>
      </c>
      <c r="I16" s="9" t="s">
        <v>30</v>
      </c>
      <c r="J16" s="5">
        <v>0.5</v>
      </c>
      <c r="K16" s="5">
        <v>1</v>
      </c>
      <c r="L16" s="5">
        <v>1.5</v>
      </c>
      <c r="M16" s="6">
        <v>1.5</v>
      </c>
      <c r="N16" s="4"/>
      <c r="O16" s="6"/>
    </row>
    <row r="17" spans="2:15" x14ac:dyDescent="0.25">
      <c r="B17" s="9" t="s">
        <v>8</v>
      </c>
      <c r="C17" s="9"/>
      <c r="D17" s="24">
        <v>0</v>
      </c>
      <c r="E17" s="22">
        <f t="shared" si="1"/>
        <v>0</v>
      </c>
      <c r="F17" s="23"/>
      <c r="G17" s="25" t="str">
        <f t="shared" si="2"/>
        <v xml:space="preserve"> </v>
      </c>
      <c r="H17" s="26">
        <f t="shared" si="0"/>
        <v>1</v>
      </c>
      <c r="I17" s="9" t="s">
        <v>31</v>
      </c>
      <c r="J17" s="5">
        <v>1</v>
      </c>
      <c r="K17" s="5">
        <v>2</v>
      </c>
      <c r="L17" s="5">
        <v>3</v>
      </c>
      <c r="M17" s="6">
        <v>1</v>
      </c>
      <c r="N17" s="4"/>
      <c r="O17" s="6"/>
    </row>
    <row r="18" spans="2:15" x14ac:dyDescent="0.25">
      <c r="B18" s="29" t="s">
        <v>9</v>
      </c>
      <c r="C18" s="9"/>
      <c r="D18" s="24">
        <v>0</v>
      </c>
      <c r="E18" s="22">
        <f t="shared" si="1"/>
        <v>0</v>
      </c>
      <c r="F18" s="23"/>
      <c r="G18" s="25" t="str">
        <f t="shared" si="2"/>
        <v xml:space="preserve"> </v>
      </c>
      <c r="H18" s="26">
        <f t="shared" si="0"/>
        <v>1</v>
      </c>
      <c r="I18" s="29" t="s">
        <v>32</v>
      </c>
      <c r="J18" s="5">
        <v>0.1</v>
      </c>
      <c r="K18" s="5">
        <v>0.2</v>
      </c>
      <c r="L18" s="5">
        <v>0.3</v>
      </c>
      <c r="M18" s="6">
        <v>5</v>
      </c>
      <c r="N18" s="4"/>
      <c r="O18" s="6"/>
    </row>
    <row r="19" spans="2:15" x14ac:dyDescent="0.25">
      <c r="B19" s="30" t="s">
        <v>10</v>
      </c>
      <c r="C19" s="9"/>
      <c r="D19" s="24">
        <v>0</v>
      </c>
      <c r="E19" s="22">
        <f t="shared" si="1"/>
        <v>0</v>
      </c>
      <c r="F19" s="23"/>
      <c r="G19" s="25" t="str">
        <f t="shared" si="2"/>
        <v xml:space="preserve"> </v>
      </c>
      <c r="H19" s="26">
        <f t="shared" si="0"/>
        <v>1</v>
      </c>
      <c r="I19" s="30" t="s">
        <v>33</v>
      </c>
      <c r="J19" s="5">
        <v>15</v>
      </c>
      <c r="K19" s="5">
        <v>25</v>
      </c>
      <c r="L19" s="5">
        <v>40</v>
      </c>
      <c r="M19" s="6">
        <v>0.5</v>
      </c>
      <c r="N19" s="4"/>
      <c r="O19" s="6"/>
    </row>
    <row r="20" spans="2:15" x14ac:dyDescent="0.25">
      <c r="B20" s="30" t="s">
        <v>11</v>
      </c>
      <c r="C20" s="9"/>
      <c r="D20" s="24">
        <v>0</v>
      </c>
      <c r="E20" s="22">
        <f t="shared" si="1"/>
        <v>0</v>
      </c>
      <c r="F20" s="23"/>
      <c r="G20" s="25" t="str">
        <f t="shared" si="2"/>
        <v xml:space="preserve"> </v>
      </c>
      <c r="H20" s="26">
        <f t="shared" si="0"/>
        <v>1</v>
      </c>
      <c r="I20" s="30" t="s">
        <v>34</v>
      </c>
      <c r="J20" s="5">
        <v>0.5</v>
      </c>
      <c r="K20" s="5">
        <v>1.2</v>
      </c>
      <c r="L20" s="5">
        <v>2</v>
      </c>
      <c r="M20" s="6">
        <v>0.5</v>
      </c>
      <c r="N20" s="4"/>
      <c r="O20" s="6"/>
    </row>
    <row r="21" spans="2:15" x14ac:dyDescent="0.25">
      <c r="B21" s="9"/>
      <c r="C21" s="9"/>
      <c r="D21" s="31"/>
      <c r="E21" s="31"/>
      <c r="F21" s="23"/>
      <c r="G21" s="23"/>
      <c r="H21" s="9"/>
    </row>
    <row r="22" spans="2:15" x14ac:dyDescent="0.25">
      <c r="B22" s="3" t="s">
        <v>12</v>
      </c>
      <c r="C22" s="18"/>
      <c r="D22" s="23"/>
      <c r="E22" s="23"/>
      <c r="F22" s="23"/>
      <c r="G22" s="23"/>
      <c r="H22" s="9"/>
    </row>
    <row r="23" spans="2:15" x14ac:dyDescent="0.25">
      <c r="B23" s="9" t="s">
        <v>13</v>
      </c>
      <c r="C23" s="9"/>
      <c r="D23" s="32">
        <v>0</v>
      </c>
      <c r="E23" s="22"/>
      <c r="F23" s="23"/>
      <c r="G23" s="25" t="str">
        <f t="shared" ref="G23:G28" si="3">+IF(H23=0,I23," ")</f>
        <v xml:space="preserve"> </v>
      </c>
      <c r="H23" s="26">
        <f>+IF(D23="","",IF(D23&lt;=$J23,1,0))</f>
        <v>1</v>
      </c>
      <c r="I23" s="9" t="s">
        <v>39</v>
      </c>
      <c r="J23" s="5">
        <v>5</v>
      </c>
      <c r="K23" s="9"/>
      <c r="L23" s="5"/>
      <c r="M23" s="5"/>
    </row>
    <row r="24" spans="2:15" x14ac:dyDescent="0.25">
      <c r="B24" s="9" t="s">
        <v>14</v>
      </c>
      <c r="C24" s="9"/>
      <c r="D24" s="32">
        <v>0</v>
      </c>
      <c r="E24" s="22">
        <f>+IF(H24="","",IF(H24=0,(D24-J24)*M24,0))</f>
        <v>0</v>
      </c>
      <c r="F24" s="23"/>
      <c r="G24" s="25" t="str">
        <f t="shared" si="3"/>
        <v xml:space="preserve"> </v>
      </c>
      <c r="H24" s="26">
        <f>+IF(D24="","",IF(D24&lt;=$J24,1,0))</f>
        <v>1</v>
      </c>
      <c r="I24" s="9" t="s">
        <v>40</v>
      </c>
      <c r="J24" s="5">
        <v>0.5</v>
      </c>
      <c r="K24" s="9"/>
      <c r="L24" s="5"/>
      <c r="M24" s="5">
        <v>2</v>
      </c>
    </row>
    <row r="25" spans="2:15" x14ac:dyDescent="0.25">
      <c r="B25" s="30" t="s">
        <v>15</v>
      </c>
      <c r="C25" s="9"/>
      <c r="D25" s="32" t="s">
        <v>38</v>
      </c>
      <c r="E25" s="22">
        <f>+IF(D25="","",IF(D25="Leve",0.5,IF(D25="Medio",1.25,IF(D25="Fuerte",2,0))))</f>
        <v>0</v>
      </c>
      <c r="F25" s="23"/>
      <c r="G25" s="25" t="str">
        <f t="shared" si="3"/>
        <v xml:space="preserve"> </v>
      </c>
      <c r="H25" s="26">
        <f>+IF(D25="","",IF(D25="No",1,0))</f>
        <v>1</v>
      </c>
      <c r="I25" s="30" t="s">
        <v>15</v>
      </c>
      <c r="J25" s="7"/>
      <c r="K25" s="30"/>
      <c r="L25" s="5"/>
      <c r="M25" s="5"/>
    </row>
    <row r="26" spans="2:15" x14ac:dyDescent="0.25">
      <c r="B26" s="30" t="s">
        <v>16</v>
      </c>
      <c r="C26" s="9"/>
      <c r="D26" s="32" t="s">
        <v>38</v>
      </c>
      <c r="E26" s="22">
        <f>+IF(D26="","",IF(D26="Pocos",0.5,IF(D26="Algunos",1.25,IF(D26="Muchos",2,0))))</f>
        <v>0</v>
      </c>
      <c r="F26" s="23"/>
      <c r="G26" s="25" t="str">
        <f t="shared" si="3"/>
        <v xml:space="preserve"> </v>
      </c>
      <c r="H26" s="26">
        <f t="shared" ref="H26:H28" si="4">+IF(D26="","",IF(D26="No",1,0))</f>
        <v>1</v>
      </c>
      <c r="I26" s="30" t="s">
        <v>16</v>
      </c>
      <c r="J26" s="8"/>
      <c r="K26" s="30"/>
      <c r="L26" s="33"/>
      <c r="M26" s="33"/>
    </row>
    <row r="27" spans="2:15" x14ac:dyDescent="0.25">
      <c r="B27" s="30" t="s">
        <v>17</v>
      </c>
      <c r="C27" s="9"/>
      <c r="D27" s="32" t="s">
        <v>38</v>
      </c>
      <c r="E27" s="31">
        <f t="shared" ref="E27:E28" si="5">+IF(D27="","",IF(D27="Pocos",0.5,IF(D27="Algunos",1.25,IF(D27="Muchos",2,0))))</f>
        <v>0</v>
      </c>
      <c r="F27" s="23"/>
      <c r="G27" s="25" t="str">
        <f t="shared" si="3"/>
        <v xml:space="preserve"> </v>
      </c>
      <c r="H27" s="26">
        <f t="shared" si="4"/>
        <v>1</v>
      </c>
      <c r="I27" s="30" t="s">
        <v>17</v>
      </c>
      <c r="J27" s="8"/>
      <c r="K27" s="30"/>
      <c r="L27" s="33"/>
      <c r="M27" s="33"/>
    </row>
    <row r="28" spans="2:15" x14ac:dyDescent="0.25">
      <c r="B28" s="30" t="s">
        <v>18</v>
      </c>
      <c r="C28" s="9"/>
      <c r="D28" s="32" t="s">
        <v>38</v>
      </c>
      <c r="E28" s="31">
        <f t="shared" si="5"/>
        <v>0</v>
      </c>
      <c r="F28" s="23"/>
      <c r="G28" s="25" t="str">
        <f t="shared" si="3"/>
        <v xml:space="preserve"> </v>
      </c>
      <c r="H28" s="26">
        <f t="shared" si="4"/>
        <v>1</v>
      </c>
      <c r="I28" s="30" t="s">
        <v>18</v>
      </c>
      <c r="J28" s="8"/>
      <c r="K28" s="30"/>
      <c r="L28" s="33"/>
      <c r="M28" s="33"/>
    </row>
    <row r="29" spans="2:15" x14ac:dyDescent="0.25">
      <c r="B29" s="13"/>
      <c r="C29" s="13"/>
      <c r="D29" s="13"/>
      <c r="E29" s="34"/>
      <c r="F29" s="34"/>
      <c r="G29" s="23"/>
      <c r="H29" s="9"/>
      <c r="I29" s="4"/>
      <c r="J29" s="6"/>
      <c r="K29" s="6"/>
      <c r="L29" s="6"/>
      <c r="M29" s="6"/>
    </row>
    <row r="30" spans="2:15" x14ac:dyDescent="0.25">
      <c r="B30" s="1" t="s">
        <v>19</v>
      </c>
      <c r="C30" s="9"/>
      <c r="D30" s="23"/>
      <c r="E30" s="35">
        <f>+SUM(E13:E28)</f>
        <v>0</v>
      </c>
      <c r="F30" s="35">
        <f>+SUM(F13:F28)</f>
        <v>1.5</v>
      </c>
      <c r="G30" s="23"/>
      <c r="H30" s="9"/>
      <c r="I30" s="4"/>
      <c r="J30" s="6"/>
      <c r="K30" s="6"/>
      <c r="L30" s="6"/>
      <c r="M30" s="6"/>
    </row>
    <row r="31" spans="2:15" x14ac:dyDescent="0.25">
      <c r="B31" s="1"/>
      <c r="C31" s="9"/>
      <c r="D31" s="23"/>
      <c r="E31" s="35"/>
      <c r="F31" s="35"/>
      <c r="G31" s="23"/>
      <c r="H31" s="9"/>
      <c r="I31" s="4"/>
      <c r="J31" s="6"/>
      <c r="K31" s="6"/>
      <c r="L31" s="6"/>
      <c r="M31" s="6"/>
    </row>
    <row r="32" spans="2:15" x14ac:dyDescent="0.25">
      <c r="B32" s="29"/>
      <c r="C32" s="9"/>
      <c r="D32" s="31"/>
      <c r="E32" s="35" t="s">
        <v>20</v>
      </c>
      <c r="F32" s="23"/>
      <c r="G32" s="23"/>
      <c r="H32" s="9"/>
      <c r="I32" s="8"/>
      <c r="J32" s="8"/>
      <c r="K32" s="33"/>
      <c r="L32" s="33"/>
      <c r="M32" s="33"/>
    </row>
    <row r="33" spans="2:9" x14ac:dyDescent="0.25">
      <c r="B33" s="30" t="s">
        <v>21</v>
      </c>
      <c r="C33" s="9"/>
      <c r="D33" s="32">
        <v>14</v>
      </c>
      <c r="E33" s="22">
        <f>+IF(D33="","",IF(D33&gt;=14.1,(1-(100-D33)/(100-13.5))*100,0))</f>
        <v>0</v>
      </c>
      <c r="F33" s="23" t="str">
        <f>+IF(E33&gt;0,"+Gtos de secado","")</f>
        <v/>
      </c>
      <c r="G33" s="25" t="str">
        <f t="shared" ref="G33:G35" si="6">+IF(H33=0,I33," ")</f>
        <v xml:space="preserve"> </v>
      </c>
      <c r="H33" s="26">
        <f>+IF(D33="","",IF(D33&lt;=14,1,0))</f>
        <v>1</v>
      </c>
      <c r="I33" s="30" t="s">
        <v>36</v>
      </c>
    </row>
    <row r="34" spans="2:9" x14ac:dyDescent="0.25">
      <c r="B34" s="30" t="s">
        <v>22</v>
      </c>
      <c r="C34" s="9"/>
      <c r="D34" s="31"/>
      <c r="E34" s="31">
        <f>+IF(E33="","",IF(E33&gt;0,0.1,0))</f>
        <v>0</v>
      </c>
      <c r="F34" s="23"/>
      <c r="G34" s="23"/>
      <c r="H34" s="9"/>
    </row>
    <row r="35" spans="2:9" x14ac:dyDescent="0.25">
      <c r="B35" s="30" t="s">
        <v>42</v>
      </c>
      <c r="C35" s="9"/>
      <c r="D35" s="32">
        <v>0</v>
      </c>
      <c r="E35" s="36">
        <f>+IF(H35="","",IF(H35=0,2,0))</f>
        <v>0</v>
      </c>
      <c r="F35" s="23" t="str">
        <f>+IF(E35&gt;0,"+Gtos de zarandeo","")</f>
        <v/>
      </c>
      <c r="G35" s="25" t="str">
        <f t="shared" si="6"/>
        <v xml:space="preserve"> </v>
      </c>
      <c r="H35" s="26">
        <f>+IF(D35="","",IF(D35&lt;=8,1,0))</f>
        <v>1</v>
      </c>
      <c r="I35" s="30" t="s">
        <v>43</v>
      </c>
    </row>
    <row r="36" spans="2:9" x14ac:dyDescent="0.25">
      <c r="B36" s="1" t="s">
        <v>23</v>
      </c>
      <c r="C36" s="9"/>
      <c r="D36" s="23"/>
      <c r="E36" s="35">
        <f>+SUM(E33:E35)</f>
        <v>0</v>
      </c>
      <c r="F36" s="23"/>
      <c r="G36" s="23"/>
      <c r="H36" s="9"/>
    </row>
    <row r="37" spans="2:9" x14ac:dyDescent="0.25">
      <c r="B37" s="30"/>
      <c r="C37" s="30"/>
      <c r="D37" s="37"/>
      <c r="E37" s="37"/>
      <c r="F37" s="23"/>
      <c r="G37" s="23"/>
      <c r="H37" s="9"/>
    </row>
    <row r="38" spans="2:9" x14ac:dyDescent="0.25">
      <c r="B38" s="30" t="s">
        <v>24</v>
      </c>
      <c r="C38" s="9"/>
      <c r="D38" s="32" t="s">
        <v>38</v>
      </c>
      <c r="E38" s="31" t="str">
        <f>+IF(H38="","",IF(H38=0,"Rechazo",""))</f>
        <v/>
      </c>
      <c r="F38" s="23"/>
      <c r="G38" s="25" t="str">
        <f t="shared" ref="G38" si="7">+IF(H38=0,I38," ")</f>
        <v xml:space="preserve"> </v>
      </c>
      <c r="H38" s="26">
        <f t="shared" ref="H38" si="8">+IF(D38="","",IF(D38="No",1,0))</f>
        <v>1</v>
      </c>
      <c r="I38" s="30" t="s">
        <v>37</v>
      </c>
    </row>
    <row r="39" spans="2:9" x14ac:dyDescent="0.25">
      <c r="B39" s="30"/>
      <c r="C39" s="9"/>
      <c r="D39" s="31"/>
      <c r="E39" s="31"/>
      <c r="F39" s="23"/>
      <c r="G39" s="23"/>
      <c r="H39" s="9"/>
    </row>
    <row r="40" spans="2:9" x14ac:dyDescent="0.25">
      <c r="B40" s="3" t="s">
        <v>44</v>
      </c>
      <c r="C40" s="18"/>
      <c r="D40" s="38" t="s">
        <v>1</v>
      </c>
      <c r="E40" s="38" t="s">
        <v>2</v>
      </c>
      <c r="F40" s="38" t="s">
        <v>25</v>
      </c>
      <c r="G40" s="23"/>
      <c r="H40" s="9"/>
    </row>
    <row r="41" spans="2:9" x14ac:dyDescent="0.25">
      <c r="B41" s="30" t="s">
        <v>52</v>
      </c>
      <c r="C41" s="9"/>
      <c r="D41" s="32">
        <v>0</v>
      </c>
      <c r="E41" s="11">
        <f>+IF(AND(D41&lt;11,D41&gt;=10),2,IF(AND(D41&lt;10,D41&gt;=9),3,IF(AND(D41&lt;9,D41&gt;0),4,0)))</f>
        <v>0</v>
      </c>
      <c r="F41" s="11">
        <f>IF(D14&lt;75,0,IF(D41&gt;11,2,0))</f>
        <v>0</v>
      </c>
      <c r="G41" s="23"/>
      <c r="H41" s="9"/>
    </row>
    <row r="42" spans="2:9" x14ac:dyDescent="0.25">
      <c r="B42" s="9" t="s">
        <v>26</v>
      </c>
      <c r="C42" s="9"/>
      <c r="D42" s="23"/>
      <c r="E42" s="23"/>
      <c r="F42" s="23"/>
      <c r="G42" s="23"/>
      <c r="H42" s="9"/>
    </row>
    <row r="43" spans="2:9" x14ac:dyDescent="0.25">
      <c r="B43" s="9"/>
      <c r="C43" s="9"/>
      <c r="D43" s="23"/>
      <c r="E43" s="23"/>
      <c r="F43" s="23"/>
      <c r="G43" s="23"/>
      <c r="H43" s="9"/>
    </row>
    <row r="44" spans="2:9" x14ac:dyDescent="0.25">
      <c r="B44" s="13" t="s">
        <v>51</v>
      </c>
      <c r="C44" s="13"/>
      <c r="D44" s="37"/>
      <c r="E44" s="37"/>
      <c r="F44" s="37"/>
      <c r="G44" s="37"/>
    </row>
    <row r="45" spans="2:9" x14ac:dyDescent="0.25">
      <c r="B45" s="12" t="s">
        <v>56</v>
      </c>
      <c r="C45" s="13"/>
      <c r="D45" s="37"/>
      <c r="E45" s="37"/>
      <c r="F45" s="37"/>
      <c r="G45" s="37"/>
    </row>
    <row r="46" spans="2:9" x14ac:dyDescent="0.25">
      <c r="B46" s="13" t="s">
        <v>50</v>
      </c>
      <c r="C46" s="13"/>
      <c r="D46" s="37"/>
      <c r="E46" s="37"/>
      <c r="F46" s="37"/>
      <c r="G46" s="37"/>
    </row>
    <row r="47" spans="2:9" x14ac:dyDescent="0.25">
      <c r="B47" s="13"/>
      <c r="C47" s="13"/>
      <c r="D47" s="37"/>
      <c r="E47" s="37"/>
      <c r="F47" s="37"/>
      <c r="G47" s="37"/>
    </row>
  </sheetData>
  <sheetProtection algorithmName="SHA-512" hashValue="MKGLBn1ngwoxEQXHS9SLXbNSGkfsd0R8Npi94fCbN8XfvGWXvWy7XD64WPEyvjHgvhx5clQz5OVu6TnWgvjmdg==" saltValue="tjFX0pwFzYKe38KTTsCPig==" spinCount="100000" sheet="1" objects="1" scenarios="1"/>
  <mergeCells count="2">
    <mergeCell ref="J2:L2"/>
    <mergeCell ref="B6:G6"/>
  </mergeCells>
  <conditionalFormatting sqref="H14:H20 H23:H28 H38 H33 H35">
    <cfRule type="cellIs" dxfId="0" priority="13" operator="equal">
      <formula>0</formula>
    </cfRule>
  </conditionalFormatting>
  <dataValidations count="3">
    <dataValidation type="list" allowBlank="1" showInputMessage="1" showErrorMessage="1" sqref="D38">
      <formula1>"Si,No"</formula1>
    </dataValidation>
    <dataValidation type="list" allowBlank="1" showInputMessage="1" showErrorMessage="1" sqref="D25">
      <formula1>"No,Leve,Medio,Fuerte"</formula1>
    </dataValidation>
    <dataValidation type="list" allowBlank="1" showInputMessage="1" showErrorMessage="1" sqref="D26:D28">
      <formula1>"No,Pocos,Algunos,Muchos"</formula1>
    </dataValidation>
  </dataValidations>
  <hyperlinks>
    <hyperlink ref="B45" r:id="rId1"/>
  </hyperlinks>
  <pageMargins left="0.7" right="0.7" top="0.75" bottom="0.75" header="0.3" footer="0.3"/>
  <pageSetup paperSize="9" orientation="portrait" horizontalDpi="0" verticalDpi="0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Calidad trigo duro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2015-05-05T19:36:58Z</dcterms:created>
  <dcterms:modified xsi:type="dcterms:W3CDTF">2015-05-06T13:30:56Z</dcterms:modified>
</cp:coreProperties>
</file>